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30" windowWidth="11910" windowHeight="6345" tabRatio="647" activeTab="0"/>
  </bookViews>
  <sheets>
    <sheet name="BS" sheetId="1" r:id="rId1"/>
    <sheet name="PL" sheetId="2" r:id="rId2"/>
    <sheet name="EQUITY" sheetId="3" r:id="rId3"/>
    <sheet name="CFLOW-DEC" sheetId="4" r:id="rId4"/>
  </sheets>
  <definedNames>
    <definedName name="_xlnm.Print_Area" localSheetId="0">'BS'!$A$1:$G$58</definedName>
    <definedName name="_xlnm.Print_Area" localSheetId="3">'CFLOW-DEC'!$A$1:$E$38</definedName>
    <definedName name="_xlnm.Print_Area" localSheetId="2">'EQUITY'!$A$1:$I$40</definedName>
  </definedNames>
  <calcPr fullCalcOnLoad="1"/>
</workbook>
</file>

<file path=xl/sharedStrings.xml><?xml version="1.0" encoding="utf-8"?>
<sst xmlns="http://schemas.openxmlformats.org/spreadsheetml/2006/main" count="123" uniqueCount="90">
  <si>
    <t>Property, plant and equipment</t>
  </si>
  <si>
    <t>Other investments</t>
  </si>
  <si>
    <t>Properties under development</t>
  </si>
  <si>
    <t>Current assets</t>
  </si>
  <si>
    <t>Inventories</t>
  </si>
  <si>
    <t>Trade and other receivables</t>
  </si>
  <si>
    <t>Cash and cash equivalents</t>
  </si>
  <si>
    <t>Current liabilities</t>
  </si>
  <si>
    <t>Trade and other payables</t>
  </si>
  <si>
    <t>Borrowings</t>
  </si>
  <si>
    <t>Taxation</t>
  </si>
  <si>
    <t>Financed by:</t>
  </si>
  <si>
    <t>Share capital</t>
  </si>
  <si>
    <t>Reserves</t>
  </si>
  <si>
    <t>Long term and deferred liabilities</t>
  </si>
  <si>
    <t>Revenue</t>
  </si>
  <si>
    <t>Interest expenses</t>
  </si>
  <si>
    <t>Interest income</t>
  </si>
  <si>
    <t>Share of profit of associates</t>
  </si>
  <si>
    <t>Tax expense</t>
  </si>
  <si>
    <t>Less: Minority interests</t>
  </si>
  <si>
    <t>3 months ended</t>
  </si>
  <si>
    <t>RM'000</t>
  </si>
  <si>
    <t>Basic earnings per ordinary share (sen)</t>
  </si>
  <si>
    <t>Diluted earnings per ordinary share (sen)</t>
  </si>
  <si>
    <t>Share Capital</t>
  </si>
  <si>
    <t>Translation Reserves</t>
  </si>
  <si>
    <t>Capital reserves</t>
  </si>
  <si>
    <t>Share premium</t>
  </si>
  <si>
    <t>Total</t>
  </si>
  <si>
    <t>Net cash inflow from operating activities</t>
  </si>
  <si>
    <t>Cash and cash equivalents at 1 January</t>
  </si>
  <si>
    <t>Foreign exchange differences on opening balances</t>
  </si>
  <si>
    <t>Investment properties</t>
  </si>
  <si>
    <t>Hotel properties</t>
  </si>
  <si>
    <t>Shareholders' equity</t>
  </si>
  <si>
    <t>Minority shareholders' interests</t>
  </si>
  <si>
    <t>LANDMARKS BERHAD</t>
  </si>
  <si>
    <t>N/A</t>
  </si>
  <si>
    <t>UNAUDITED CONDENSED CONSOLIDATED INCOME STATEMENTS</t>
  </si>
  <si>
    <t>UNAUDITED CONDENSED CONSOLIDATED BALANCE SHEET</t>
  </si>
  <si>
    <t>UNAUDITED CONDENSED CONSOLIDATED STATEMENTS OF CHANGES IN EQUITY</t>
  </si>
  <si>
    <t>UNAUDITED CONDENSED CONSOLIDATED CASHFLOW STATEMENT</t>
  </si>
  <si>
    <t>The notes set out on pages 5 to 8 form an integral part of, and, should be read in conjunction with, this interim financial report.</t>
  </si>
  <si>
    <t>Net Tangible Assets per share (RM)</t>
  </si>
  <si>
    <t>Exceptional gains</t>
  </si>
  <si>
    <t>Exceptional losses</t>
  </si>
  <si>
    <t>Profit from Operations</t>
  </si>
  <si>
    <t>Restated Balance</t>
  </si>
  <si>
    <t>Cash and bank balances</t>
  </si>
  <si>
    <t>Deposits (excluding deposits pledged)</t>
  </si>
  <si>
    <t>Bank overdrafts</t>
  </si>
  <si>
    <t>31 December</t>
  </si>
  <si>
    <t>12 months ended</t>
  </si>
  <si>
    <t>At 31 December 2002</t>
  </si>
  <si>
    <t>31 December 02</t>
  </si>
  <si>
    <t>RM' 000</t>
  </si>
  <si>
    <t>Cash and cash equivalents at 31 December</t>
  </si>
  <si>
    <t>31 December 2002</t>
  </si>
  <si>
    <t>At 31 December 2003</t>
  </si>
  <si>
    <t>31 December 03</t>
  </si>
  <si>
    <t>At 1 January 2003</t>
  </si>
  <si>
    <t>Dividends - 2002 final</t>
  </si>
  <si>
    <t>At 1 January 2002</t>
  </si>
  <si>
    <t>For the period ended 31 December 2003</t>
  </si>
  <si>
    <t>For the twelve months ended 31 December 2003</t>
  </si>
  <si>
    <t>For the year ended 31 December 2003</t>
  </si>
  <si>
    <t>31 December 2003</t>
  </si>
  <si>
    <t>Accumulated losses</t>
  </si>
  <si>
    <t>&lt;----------------------- Non-distributable ---------------------------&gt;</t>
  </si>
  <si>
    <t>Exchange differences on translation of the</t>
  </si>
  <si>
    <t>financial statements of foreign entities</t>
  </si>
  <si>
    <t>Net loss for the year</t>
  </si>
  <si>
    <t>Dividends - 2001 final</t>
  </si>
  <si>
    <t>Effect of adopting MASB 25</t>
  </si>
  <si>
    <t>Restated balance</t>
  </si>
  <si>
    <t>Deferred tax liabilities</t>
  </si>
  <si>
    <t>Retirement benefits</t>
  </si>
  <si>
    <t>Goodwill on consolidation</t>
  </si>
  <si>
    <t>Negative goodwill</t>
  </si>
  <si>
    <t>Investments in associates</t>
  </si>
  <si>
    <t>Tax recoverable</t>
  </si>
  <si>
    <t>Net current assets</t>
  </si>
  <si>
    <t>Operating  Profit / (loss)</t>
  </si>
  <si>
    <t>Profit / (loss) before taxation</t>
  </si>
  <si>
    <t>Profit / (loss) after taxation</t>
  </si>
  <si>
    <t>Net Profit / (loss) for the period</t>
  </si>
  <si>
    <t>Net cash (outflow)/inflow from investing activities</t>
  </si>
  <si>
    <t>Net cash outflow from financing activities</t>
  </si>
  <si>
    <t>Net increase in cash and cash equivalents</t>
  </si>
</sst>
</file>

<file path=xl/styles.xml><?xml version="1.0" encoding="utf-8"?>
<styleSheet xmlns="http://schemas.openxmlformats.org/spreadsheetml/2006/main">
  <numFmts count="26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d/m/yyyy"/>
    <numFmt numFmtId="171" formatCode="_(* #,##0.0_);_(* \(#,##0.0\);_(* &quot;-&quot;??_);_(@_)"/>
    <numFmt numFmtId="172" formatCode="_(* #,##0_);_(* \(#,##0\);_(* &quot;-&quot;??_);_(@_)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"/>
    <numFmt numFmtId="180" formatCode="0.000000000"/>
    <numFmt numFmtId="181" formatCode="_(* #,##0.0_);_(* \(#,##0.0\);_(* &quot;-&quot;?_);_(@_)"/>
  </numFmts>
  <fonts count="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/>
    </xf>
    <xf numFmtId="15" fontId="1" fillId="0" borderId="6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72" fontId="1" fillId="0" borderId="0" xfId="15" applyNumberFormat="1" applyFont="1" applyAlignment="1">
      <alignment/>
    </xf>
    <xf numFmtId="172" fontId="1" fillId="0" borderId="4" xfId="15" applyNumberFormat="1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vertical="center"/>
    </xf>
    <xf numFmtId="15" fontId="1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6" xfId="0" applyFont="1" applyBorder="1" applyAlignment="1">
      <alignment/>
    </xf>
    <xf numFmtId="172" fontId="1" fillId="0" borderId="2" xfId="15" applyNumberFormat="1" applyFont="1" applyBorder="1" applyAlignment="1">
      <alignment/>
    </xf>
    <xf numFmtId="172" fontId="1" fillId="0" borderId="0" xfId="15" applyNumberFormat="1" applyFont="1" applyBorder="1" applyAlignment="1">
      <alignment/>
    </xf>
    <xf numFmtId="172" fontId="0" fillId="0" borderId="0" xfId="15" applyNumberFormat="1" applyFont="1" applyAlignment="1">
      <alignment/>
    </xf>
    <xf numFmtId="172" fontId="1" fillId="0" borderId="1" xfId="15" applyNumberFormat="1" applyFont="1" applyBorder="1" applyAlignment="1">
      <alignment/>
    </xf>
    <xf numFmtId="0" fontId="1" fillId="0" borderId="4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0" xfId="0" applyFont="1" applyAlignment="1">
      <alignment horizontal="center"/>
    </xf>
    <xf numFmtId="172" fontId="0" fillId="0" borderId="0" xfId="15" applyNumberFormat="1" applyFont="1" applyBorder="1" applyAlignment="1">
      <alignment/>
    </xf>
    <xf numFmtId="0" fontId="0" fillId="0" borderId="2" xfId="0" applyFont="1" applyBorder="1" applyAlignment="1">
      <alignment horizontal="center"/>
    </xf>
    <xf numFmtId="172" fontId="0" fillId="0" borderId="2" xfId="15" applyNumberFormat="1" applyFont="1" applyBorder="1" applyAlignment="1">
      <alignment/>
    </xf>
    <xf numFmtId="0" fontId="0" fillId="0" borderId="0" xfId="0" applyFont="1" applyBorder="1" applyAlignment="1">
      <alignment vertical="center"/>
    </xf>
    <xf numFmtId="172" fontId="1" fillId="0" borderId="0" xfId="15" applyNumberFormat="1" applyFont="1" applyBorder="1" applyAlignment="1">
      <alignment vertical="center"/>
    </xf>
    <xf numFmtId="172" fontId="0" fillId="0" borderId="0" xfId="15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172" fontId="0" fillId="0" borderId="4" xfId="15" applyNumberFormat="1" applyFont="1" applyBorder="1" applyAlignment="1">
      <alignment/>
    </xf>
    <xf numFmtId="172" fontId="0" fillId="0" borderId="7" xfId="15" applyNumberFormat="1" applyFont="1" applyBorder="1" applyAlignment="1">
      <alignment/>
    </xf>
    <xf numFmtId="172" fontId="0" fillId="0" borderId="8" xfId="15" applyNumberFormat="1" applyFont="1" applyBorder="1" applyAlignment="1">
      <alignment/>
    </xf>
    <xf numFmtId="0" fontId="1" fillId="0" borderId="9" xfId="0" applyFont="1" applyBorder="1" applyAlignment="1">
      <alignment vertical="center"/>
    </xf>
    <xf numFmtId="172" fontId="1" fillId="0" borderId="10" xfId="15" applyNumberFormat="1" applyFont="1" applyBorder="1" applyAlignment="1">
      <alignment vertical="center"/>
    </xf>
    <xf numFmtId="172" fontId="0" fillId="0" borderId="10" xfId="15" applyNumberFormat="1" applyFont="1" applyBorder="1" applyAlignment="1">
      <alignment vertical="center"/>
    </xf>
    <xf numFmtId="172" fontId="0" fillId="0" borderId="11" xfId="15" applyNumberFormat="1" applyFont="1" applyBorder="1" applyAlignment="1">
      <alignment vertical="center"/>
    </xf>
    <xf numFmtId="0" fontId="1" fillId="0" borderId="1" xfId="0" applyFont="1" applyBorder="1" applyAlignment="1">
      <alignment vertical="center"/>
    </xf>
    <xf numFmtId="172" fontId="1" fillId="0" borderId="1" xfId="15" applyNumberFormat="1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2" xfId="0" applyFont="1" applyBorder="1" applyAlignment="1">
      <alignment/>
    </xf>
    <xf numFmtId="0" fontId="1" fillId="0" borderId="10" xfId="0" applyFont="1" applyBorder="1" applyAlignment="1">
      <alignment vertical="center"/>
    </xf>
    <xf numFmtId="172" fontId="1" fillId="0" borderId="9" xfId="15" applyNumberFormat="1" applyFont="1" applyBorder="1" applyAlignment="1">
      <alignment vertical="center"/>
    </xf>
    <xf numFmtId="172" fontId="1" fillId="0" borderId="11" xfId="15" applyNumberFormat="1" applyFont="1" applyBorder="1" applyAlignment="1">
      <alignment vertical="center"/>
    </xf>
    <xf numFmtId="0" fontId="0" fillId="0" borderId="5" xfId="0" applyFont="1" applyBorder="1" applyAlignment="1">
      <alignment/>
    </xf>
    <xf numFmtId="172" fontId="0" fillId="0" borderId="5" xfId="15" applyNumberFormat="1" applyFont="1" applyBorder="1" applyAlignment="1">
      <alignment/>
    </xf>
    <xf numFmtId="0" fontId="1" fillId="0" borderId="5" xfId="0" applyFont="1" applyBorder="1" applyAlignment="1">
      <alignment vertical="center"/>
    </xf>
    <xf numFmtId="172" fontId="1" fillId="0" borderId="5" xfId="15" applyNumberFormat="1" applyFont="1" applyBorder="1" applyAlignment="1">
      <alignment vertical="center"/>
    </xf>
    <xf numFmtId="172" fontId="1" fillId="0" borderId="8" xfId="15" applyNumberFormat="1" applyFont="1" applyBorder="1" applyAlignment="1">
      <alignment vertical="center"/>
    </xf>
    <xf numFmtId="172" fontId="0" fillId="0" borderId="13" xfId="15" applyNumberFormat="1" applyFont="1" applyBorder="1" applyAlignment="1">
      <alignment/>
    </xf>
    <xf numFmtId="172" fontId="0" fillId="0" borderId="12" xfId="15" applyNumberFormat="1" applyFont="1" applyBorder="1" applyAlignment="1">
      <alignment/>
    </xf>
    <xf numFmtId="0" fontId="1" fillId="0" borderId="5" xfId="0" applyFont="1" applyBorder="1" applyAlignment="1">
      <alignment/>
    </xf>
    <xf numFmtId="0" fontId="1" fillId="0" borderId="0" xfId="0" applyFont="1" applyBorder="1" applyAlignment="1">
      <alignment/>
    </xf>
    <xf numFmtId="172" fontId="1" fillId="0" borderId="5" xfId="15" applyNumberFormat="1" applyFont="1" applyBorder="1" applyAlignment="1">
      <alignment/>
    </xf>
    <xf numFmtId="172" fontId="1" fillId="0" borderId="8" xfId="15" applyNumberFormat="1" applyFont="1" applyBorder="1" applyAlignment="1">
      <alignment/>
    </xf>
    <xf numFmtId="0" fontId="1" fillId="0" borderId="9" xfId="0" applyFont="1" applyBorder="1" applyAlignment="1">
      <alignment/>
    </xf>
    <xf numFmtId="0" fontId="1" fillId="0" borderId="11" xfId="0" applyFont="1" applyBorder="1" applyAlignment="1">
      <alignment/>
    </xf>
    <xf numFmtId="172" fontId="1" fillId="0" borderId="9" xfId="15" applyNumberFormat="1" applyFont="1" applyBorder="1" applyAlignment="1">
      <alignment/>
    </xf>
    <xf numFmtId="172" fontId="1" fillId="0" borderId="11" xfId="15" applyNumberFormat="1" applyFont="1" applyBorder="1" applyAlignment="1">
      <alignment/>
    </xf>
    <xf numFmtId="43" fontId="0" fillId="0" borderId="2" xfId="15" applyFont="1" applyBorder="1" applyAlignment="1">
      <alignment/>
    </xf>
    <xf numFmtId="0" fontId="0" fillId="0" borderId="2" xfId="0" applyFont="1" applyBorder="1" applyAlignment="1">
      <alignment horizontal="right"/>
    </xf>
    <xf numFmtId="0" fontId="0" fillId="0" borderId="0" xfId="0" applyFont="1" applyAlignment="1">
      <alignment horizontal="center" vertical="justify" wrapText="1"/>
    </xf>
    <xf numFmtId="0" fontId="0" fillId="0" borderId="0" xfId="0" applyFont="1" applyAlignment="1">
      <alignment/>
    </xf>
    <xf numFmtId="172" fontId="0" fillId="0" borderId="0" xfId="0" applyNumberFormat="1" applyFont="1" applyAlignment="1">
      <alignment/>
    </xf>
    <xf numFmtId="2" fontId="1" fillId="0" borderId="0" xfId="0" applyNumberFormat="1" applyFont="1" applyBorder="1" applyAlignment="1">
      <alignment/>
    </xf>
    <xf numFmtId="172" fontId="1" fillId="0" borderId="5" xfId="15" applyNumberFormat="1" applyFont="1" applyBorder="1" applyAlignment="1">
      <alignment/>
    </xf>
    <xf numFmtId="172" fontId="1" fillId="0" borderId="8" xfId="15" applyNumberFormat="1" applyFont="1" applyBorder="1" applyAlignment="1">
      <alignment/>
    </xf>
    <xf numFmtId="0" fontId="1" fillId="0" borderId="4" xfId="0" applyFont="1" applyBorder="1" applyAlignment="1" quotePrefix="1">
      <alignment horizontal="center"/>
    </xf>
    <xf numFmtId="0" fontId="0" fillId="0" borderId="1" xfId="0" applyFont="1" applyBorder="1" applyAlignment="1">
      <alignment/>
    </xf>
    <xf numFmtId="172" fontId="0" fillId="0" borderId="3" xfId="15" applyNumberFormat="1" applyFont="1" applyBorder="1" applyAlignment="1">
      <alignment/>
    </xf>
    <xf numFmtId="172" fontId="1" fillId="0" borderId="0" xfId="0" applyNumberFormat="1" applyFont="1" applyBorder="1" applyAlignment="1">
      <alignment/>
    </xf>
    <xf numFmtId="172" fontId="0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 wrapText="1"/>
    </xf>
    <xf numFmtId="172" fontId="1" fillId="0" borderId="0" xfId="15" applyNumberFormat="1" applyFont="1" applyBorder="1" applyAlignment="1">
      <alignment/>
    </xf>
    <xf numFmtId="172" fontId="1" fillId="0" borderId="10" xfId="15" applyNumberFormat="1" applyFont="1" applyBorder="1" applyAlignment="1">
      <alignment/>
    </xf>
    <xf numFmtId="0" fontId="0" fillId="0" borderId="8" xfId="0" applyFont="1" applyBorder="1" applyAlignment="1">
      <alignment/>
    </xf>
    <xf numFmtId="172" fontId="1" fillId="0" borderId="12" xfId="15" applyNumberFormat="1" applyFont="1" applyBorder="1" applyAlignment="1">
      <alignment/>
    </xf>
    <xf numFmtId="172" fontId="0" fillId="0" borderId="1" xfId="15" applyNumberFormat="1" applyFont="1" applyBorder="1" applyAlignment="1">
      <alignment vertical="center"/>
    </xf>
    <xf numFmtId="0" fontId="0" fillId="0" borderId="0" xfId="0" applyFont="1" applyBorder="1" applyAlignment="1">
      <alignment horizontal="center" wrapText="1"/>
    </xf>
    <xf numFmtId="0" fontId="0" fillId="0" borderId="0" xfId="0" applyFont="1" applyAlignment="1">
      <alignment horizontal="justify" vertical="justify" wrapText="1"/>
    </xf>
    <xf numFmtId="0" fontId="0" fillId="0" borderId="0" xfId="0" applyFont="1" applyAlignment="1">
      <alignment wrapText="1"/>
    </xf>
    <xf numFmtId="0" fontId="1" fillId="0" borderId="3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16" fontId="1" fillId="0" borderId="5" xfId="0" applyNumberFormat="1" applyFont="1" applyBorder="1" applyAlignment="1">
      <alignment horizontal="center"/>
    </xf>
    <xf numFmtId="16" fontId="1" fillId="0" borderId="8" xfId="0" applyNumberFormat="1" applyFont="1" applyBorder="1" applyAlignment="1">
      <alignment horizontal="center"/>
    </xf>
    <xf numFmtId="16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" fontId="1" fillId="0" borderId="13" xfId="0" applyNumberFormat="1" applyFont="1" applyBorder="1" applyAlignment="1" quotePrefix="1">
      <alignment horizontal="center"/>
    </xf>
    <xf numFmtId="16" fontId="1" fillId="0" borderId="2" xfId="0" applyNumberFormat="1" applyFont="1" applyBorder="1" applyAlignment="1" quotePrefix="1">
      <alignment horizontal="center"/>
    </xf>
    <xf numFmtId="16" fontId="1" fillId="0" borderId="12" xfId="0" applyNumberFormat="1" applyFont="1" applyBorder="1" applyAlignment="1" quotePrefix="1">
      <alignment horizontal="center"/>
    </xf>
    <xf numFmtId="0" fontId="0" fillId="0" borderId="0" xfId="0" applyFont="1" applyAlignment="1">
      <alignment horizontal="justify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wrapText="1"/>
    </xf>
    <xf numFmtId="15" fontId="1" fillId="0" borderId="6" xfId="0" applyNumberFormat="1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15" fontId="1" fillId="0" borderId="4" xfId="0" applyNumberFormat="1" applyFont="1" applyBorder="1" applyAlignment="1" quotePrefix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8"/>
  <sheetViews>
    <sheetView tabSelected="1" workbookViewId="0" topLeftCell="A1">
      <pane xSplit="4" ySplit="6" topLeftCell="E44" activePane="bottomRight" state="frozen"/>
      <selection pane="topLeft" activeCell="A1" sqref="A1"/>
      <selection pane="topRight" activeCell="E1" sqref="E1"/>
      <selection pane="bottomLeft" activeCell="A7" sqref="A7"/>
      <selection pane="bottomRight" activeCell="A1" sqref="A1"/>
    </sheetView>
  </sheetViews>
  <sheetFormatPr defaultColWidth="9.140625" defaultRowHeight="12.75"/>
  <cols>
    <col min="1" max="1" width="4.421875" style="18" customWidth="1"/>
    <col min="2" max="2" width="26.57421875" style="18" customWidth="1"/>
    <col min="3" max="3" width="8.00390625" style="29" customWidth="1"/>
    <col min="4" max="4" width="2.8515625" style="1" customWidth="1"/>
    <col min="5" max="5" width="17.8515625" style="1" customWidth="1"/>
    <col min="6" max="6" width="3.00390625" style="18" customWidth="1"/>
    <col min="7" max="7" width="16.00390625" style="18" customWidth="1"/>
    <col min="8" max="8" width="3.7109375" style="18" customWidth="1"/>
    <col min="9" max="16384" width="9.140625" style="18" customWidth="1"/>
  </cols>
  <sheetData>
    <row r="1" ht="12.75">
      <c r="A1" s="1" t="s">
        <v>37</v>
      </c>
    </row>
    <row r="2" ht="12.75">
      <c r="A2" s="1" t="s">
        <v>40</v>
      </c>
    </row>
    <row r="3" ht="12.75">
      <c r="A3" s="1" t="s">
        <v>59</v>
      </c>
    </row>
    <row r="5" spans="1:7" s="1" customFormat="1" ht="12.75">
      <c r="A5" s="6"/>
      <c r="B5" s="6"/>
      <c r="C5" s="26"/>
      <c r="D5" s="26"/>
      <c r="E5" s="78" t="s">
        <v>60</v>
      </c>
      <c r="F5" s="26"/>
      <c r="G5" s="78" t="s">
        <v>55</v>
      </c>
    </row>
    <row r="6" spans="1:7" s="1" customFormat="1" ht="12.75">
      <c r="A6" s="4"/>
      <c r="B6" s="4"/>
      <c r="C6" s="15"/>
      <c r="D6" s="15"/>
      <c r="E6" s="15" t="s">
        <v>56</v>
      </c>
      <c r="F6" s="15"/>
      <c r="G6" s="15" t="s">
        <v>56</v>
      </c>
    </row>
    <row r="7" spans="1:7" ht="12.75">
      <c r="A7" s="19"/>
      <c r="B7" s="19"/>
      <c r="C7" s="27"/>
      <c r="D7" s="8"/>
      <c r="E7" s="8"/>
      <c r="F7" s="19"/>
      <c r="G7" s="19"/>
    </row>
    <row r="8" spans="1:7" ht="12.75">
      <c r="A8" s="8" t="s">
        <v>0</v>
      </c>
      <c r="B8" s="19"/>
      <c r="C8" s="27"/>
      <c r="D8" s="8"/>
      <c r="E8" s="23">
        <v>115969</v>
      </c>
      <c r="F8" s="30"/>
      <c r="G8" s="30">
        <v>113433</v>
      </c>
    </row>
    <row r="9" spans="1:7" ht="12.75">
      <c r="A9" s="8" t="s">
        <v>80</v>
      </c>
      <c r="B9" s="19"/>
      <c r="C9" s="27"/>
      <c r="D9" s="8"/>
      <c r="E9" s="23">
        <v>234874</v>
      </c>
      <c r="F9" s="30"/>
      <c r="G9" s="30">
        <v>226693</v>
      </c>
    </row>
    <row r="10" spans="1:7" ht="12.75">
      <c r="A10" s="8" t="s">
        <v>1</v>
      </c>
      <c r="B10" s="19"/>
      <c r="C10" s="27"/>
      <c r="D10" s="8"/>
      <c r="E10" s="23">
        <v>17950</v>
      </c>
      <c r="F10" s="30"/>
      <c r="G10" s="30">
        <v>18932</v>
      </c>
    </row>
    <row r="11" spans="1:7" ht="12.75">
      <c r="A11" s="8" t="s">
        <v>33</v>
      </c>
      <c r="B11" s="19"/>
      <c r="C11" s="27"/>
      <c r="D11" s="8"/>
      <c r="E11" s="23">
        <v>169459</v>
      </c>
      <c r="F11" s="30"/>
      <c r="G11" s="30">
        <v>169459</v>
      </c>
    </row>
    <row r="12" spans="1:7" ht="12.75">
      <c r="A12" s="8" t="s">
        <v>34</v>
      </c>
      <c r="B12" s="19"/>
      <c r="C12" s="27"/>
      <c r="D12" s="8"/>
      <c r="E12" s="23">
        <v>219673</v>
      </c>
      <c r="F12" s="30"/>
      <c r="G12" s="30">
        <v>219215</v>
      </c>
    </row>
    <row r="13" spans="1:7" ht="12.75">
      <c r="A13" s="4" t="s">
        <v>2</v>
      </c>
      <c r="B13" s="28"/>
      <c r="C13" s="31"/>
      <c r="D13" s="4"/>
      <c r="E13" s="22">
        <v>251836</v>
      </c>
      <c r="F13" s="32"/>
      <c r="G13" s="32">
        <v>295622</v>
      </c>
    </row>
    <row r="14" spans="1:7" s="36" customFormat="1" ht="20.25" customHeight="1">
      <c r="A14" s="33"/>
      <c r="B14" s="33"/>
      <c r="C14" s="33"/>
      <c r="D14" s="16"/>
      <c r="E14" s="34">
        <f>SUM(E8:E13)</f>
        <v>1009761</v>
      </c>
      <c r="F14" s="35"/>
      <c r="G14" s="35">
        <f>SUM(G8:G13)</f>
        <v>1043354</v>
      </c>
    </row>
    <row r="15" spans="1:7" s="36" customFormat="1" ht="12" customHeight="1">
      <c r="A15" s="33"/>
      <c r="B15" s="33"/>
      <c r="C15" s="33"/>
      <c r="D15" s="16"/>
      <c r="E15" s="34"/>
      <c r="F15" s="35"/>
      <c r="G15" s="35"/>
    </row>
    <row r="16" spans="1:7" s="36" customFormat="1" ht="12" customHeight="1">
      <c r="A16" s="16" t="s">
        <v>78</v>
      </c>
      <c r="B16" s="33"/>
      <c r="C16" s="33"/>
      <c r="D16" s="16"/>
      <c r="E16" s="34">
        <v>17624</v>
      </c>
      <c r="F16" s="35"/>
      <c r="G16" s="35">
        <v>4214</v>
      </c>
    </row>
    <row r="17" spans="1:7" s="36" customFormat="1" ht="12" customHeight="1">
      <c r="A17" s="16"/>
      <c r="B17" s="33"/>
      <c r="C17" s="33"/>
      <c r="D17" s="16"/>
      <c r="E17" s="34"/>
      <c r="F17" s="35"/>
      <c r="G17" s="35"/>
    </row>
    <row r="18" spans="1:7" ht="12.75">
      <c r="A18" s="8" t="s">
        <v>3</v>
      </c>
      <c r="B18" s="19"/>
      <c r="C18" s="27"/>
      <c r="D18" s="8"/>
      <c r="E18" s="23"/>
      <c r="F18" s="30"/>
      <c r="G18" s="30"/>
    </row>
    <row r="19" spans="1:7" ht="12.75">
      <c r="A19" s="19"/>
      <c r="B19" s="19" t="s">
        <v>4</v>
      </c>
      <c r="C19" s="27"/>
      <c r="D19" s="5"/>
      <c r="E19" s="14">
        <v>16645</v>
      </c>
      <c r="F19" s="37"/>
      <c r="G19" s="38">
        <v>14300</v>
      </c>
    </row>
    <row r="20" spans="1:7" ht="12.75">
      <c r="A20" s="19"/>
      <c r="B20" s="19" t="s">
        <v>2</v>
      </c>
      <c r="C20" s="27"/>
      <c r="D20" s="7"/>
      <c r="E20" s="23">
        <v>59240</v>
      </c>
      <c r="F20" s="30"/>
      <c r="G20" s="39">
        <v>29725</v>
      </c>
    </row>
    <row r="21" spans="1:7" ht="12.75">
      <c r="A21" s="19"/>
      <c r="B21" s="19" t="s">
        <v>5</v>
      </c>
      <c r="C21" s="27"/>
      <c r="D21" s="7"/>
      <c r="E21" s="23">
        <f>64647+19836</f>
        <v>84483</v>
      </c>
      <c r="F21" s="30"/>
      <c r="G21" s="39">
        <v>66494</v>
      </c>
    </row>
    <row r="22" spans="1:7" ht="12.75">
      <c r="A22" s="19"/>
      <c r="B22" s="19" t="s">
        <v>81</v>
      </c>
      <c r="C22" s="27"/>
      <c r="D22" s="7"/>
      <c r="E22" s="23">
        <v>52845</v>
      </c>
      <c r="F22" s="30"/>
      <c r="G22" s="39">
        <v>57806</v>
      </c>
    </row>
    <row r="23" spans="1:7" ht="12.75">
      <c r="A23" s="19"/>
      <c r="B23" s="19" t="s">
        <v>6</v>
      </c>
      <c r="C23" s="27"/>
      <c r="D23" s="7"/>
      <c r="E23" s="23">
        <f>37857+46894</f>
        <v>84751</v>
      </c>
      <c r="F23" s="30"/>
      <c r="G23" s="39">
        <v>63816</v>
      </c>
    </row>
    <row r="24" spans="1:8" s="36" customFormat="1" ht="19.5" customHeight="1">
      <c r="A24" s="33"/>
      <c r="B24" s="33"/>
      <c r="C24" s="33"/>
      <c r="D24" s="40"/>
      <c r="E24" s="41">
        <f>SUM(E19:E23)</f>
        <v>297964</v>
      </c>
      <c r="F24" s="42"/>
      <c r="G24" s="43">
        <f>SUM(G19:G23)</f>
        <v>232141</v>
      </c>
      <c r="H24" s="33"/>
    </row>
    <row r="25" spans="1:8" ht="12.75">
      <c r="A25" s="19"/>
      <c r="B25" s="19"/>
      <c r="C25" s="27"/>
      <c r="D25" s="8"/>
      <c r="E25" s="23"/>
      <c r="F25" s="30"/>
      <c r="G25" s="30"/>
      <c r="H25" s="19"/>
    </row>
    <row r="26" spans="1:8" ht="12.75">
      <c r="A26" s="8" t="s">
        <v>7</v>
      </c>
      <c r="B26" s="19"/>
      <c r="C26" s="27"/>
      <c r="D26" s="8"/>
      <c r="E26" s="23"/>
      <c r="F26" s="30"/>
      <c r="G26" s="30"/>
      <c r="H26" s="19"/>
    </row>
    <row r="27" spans="1:8" ht="12.75">
      <c r="A27" s="19"/>
      <c r="B27" s="19" t="s">
        <v>8</v>
      </c>
      <c r="C27" s="27"/>
      <c r="D27" s="5"/>
      <c r="E27" s="14">
        <v>156323</v>
      </c>
      <c r="F27" s="37"/>
      <c r="G27" s="38">
        <f>138329-6813</f>
        <v>131516</v>
      </c>
      <c r="H27" s="19"/>
    </row>
    <row r="28" spans="1:8" ht="12.75">
      <c r="A28" s="19"/>
      <c r="B28" s="19" t="s">
        <v>9</v>
      </c>
      <c r="C28" s="27"/>
      <c r="D28" s="7"/>
      <c r="E28" s="23">
        <v>26136</v>
      </c>
      <c r="F28" s="30"/>
      <c r="G28" s="39">
        <v>16065</v>
      </c>
      <c r="H28" s="19"/>
    </row>
    <row r="29" spans="1:8" ht="12.75">
      <c r="A29" s="19"/>
      <c r="B29" s="19" t="s">
        <v>10</v>
      </c>
      <c r="C29" s="27"/>
      <c r="D29" s="7"/>
      <c r="E29" s="23">
        <v>8914</v>
      </c>
      <c r="F29" s="30"/>
      <c r="G29" s="39">
        <v>11887</v>
      </c>
      <c r="H29" s="19"/>
    </row>
    <row r="30" spans="1:8" s="36" customFormat="1" ht="19.5" customHeight="1">
      <c r="A30" s="33"/>
      <c r="B30" s="33"/>
      <c r="C30" s="33"/>
      <c r="D30" s="40"/>
      <c r="E30" s="41">
        <f>SUM(E27:E29)</f>
        <v>191373</v>
      </c>
      <c r="F30" s="42"/>
      <c r="G30" s="43">
        <f>SUM(G27:G29)</f>
        <v>159468</v>
      </c>
      <c r="H30" s="33"/>
    </row>
    <row r="31" spans="1:8" ht="7.5" customHeight="1">
      <c r="A31" s="19"/>
      <c r="B31" s="19"/>
      <c r="C31" s="27"/>
      <c r="D31" s="8"/>
      <c r="E31" s="23"/>
      <c r="F31" s="30"/>
      <c r="G31" s="30"/>
      <c r="H31" s="19"/>
    </row>
    <row r="32" spans="1:8" s="1" customFormat="1" ht="17.25" customHeight="1">
      <c r="A32" s="4" t="s">
        <v>82</v>
      </c>
      <c r="B32" s="4"/>
      <c r="C32" s="15"/>
      <c r="D32" s="4"/>
      <c r="E32" s="22">
        <f>E24-E30</f>
        <v>106591</v>
      </c>
      <c r="F32" s="22"/>
      <c r="G32" s="32">
        <f>G24-G30</f>
        <v>72673</v>
      </c>
      <c r="H32" s="8"/>
    </row>
    <row r="33" spans="1:8" s="9" customFormat="1" ht="19.5" customHeight="1" thickBot="1">
      <c r="A33" s="44"/>
      <c r="B33" s="44"/>
      <c r="C33" s="44"/>
      <c r="D33" s="44"/>
      <c r="E33" s="45">
        <f>E14+E32+E16</f>
        <v>1133976</v>
      </c>
      <c r="F33" s="45"/>
      <c r="G33" s="88">
        <f>G14+G32+G16</f>
        <v>1120241</v>
      </c>
      <c r="H33" s="16"/>
    </row>
    <row r="34" spans="1:8" s="9" customFormat="1" ht="19.5" customHeight="1">
      <c r="A34" s="16"/>
      <c r="B34" s="16"/>
      <c r="C34" s="16"/>
      <c r="D34" s="16"/>
      <c r="E34" s="34"/>
      <c r="F34" s="34"/>
      <c r="G34" s="35"/>
      <c r="H34" s="16"/>
    </row>
    <row r="35" spans="5:7" ht="12.75">
      <c r="E35" s="13"/>
      <c r="F35" s="24"/>
      <c r="G35" s="24"/>
    </row>
    <row r="36" spans="1:7" ht="12.75">
      <c r="A36" s="8" t="s">
        <v>11</v>
      </c>
      <c r="B36" s="19"/>
      <c r="C36" s="27"/>
      <c r="E36" s="13"/>
      <c r="F36" s="24"/>
      <c r="G36" s="24"/>
    </row>
    <row r="37" spans="1:7" ht="12.75">
      <c r="A37" s="8" t="s">
        <v>35</v>
      </c>
      <c r="B37" s="19"/>
      <c r="C37" s="27"/>
      <c r="D37" s="8"/>
      <c r="E37" s="23"/>
      <c r="F37" s="30"/>
      <c r="G37" s="30"/>
    </row>
    <row r="38" spans="1:7" ht="9.75" customHeight="1">
      <c r="A38" s="19"/>
      <c r="B38" s="19"/>
      <c r="C38" s="27"/>
      <c r="D38" s="8"/>
      <c r="E38" s="23"/>
      <c r="F38" s="30"/>
      <c r="G38" s="30"/>
    </row>
    <row r="39" spans="1:7" ht="12.75">
      <c r="A39" s="19"/>
      <c r="B39" s="19" t="s">
        <v>12</v>
      </c>
      <c r="C39" s="27"/>
      <c r="D39" s="8"/>
      <c r="E39" s="23">
        <f>+EQUITY!C22</f>
        <v>463831</v>
      </c>
      <c r="F39" s="30"/>
      <c r="G39" s="30">
        <v>463831</v>
      </c>
    </row>
    <row r="40" spans="1:7" ht="12.75">
      <c r="A40" s="28"/>
      <c r="B40" s="28" t="s">
        <v>13</v>
      </c>
      <c r="C40" s="31"/>
      <c r="D40" s="4"/>
      <c r="E40" s="22">
        <f>SUM(EQUITY!D22:G22)</f>
        <v>-91766</v>
      </c>
      <c r="F40" s="32"/>
      <c r="G40" s="32">
        <f>SUM(EQUITY!D14:G14)</f>
        <v>-83282</v>
      </c>
    </row>
    <row r="41" spans="1:7" s="36" customFormat="1" ht="19.5" customHeight="1">
      <c r="A41" s="33"/>
      <c r="B41" s="33"/>
      <c r="C41" s="33"/>
      <c r="D41" s="16"/>
      <c r="E41" s="34">
        <f>SUM(E39:E40)</f>
        <v>372065</v>
      </c>
      <c r="F41" s="35"/>
      <c r="G41" s="35">
        <f>SUM(G39:G40)</f>
        <v>380549</v>
      </c>
    </row>
    <row r="42" spans="1:7" s="36" customFormat="1" ht="12.75">
      <c r="A42" s="33"/>
      <c r="B42" s="33"/>
      <c r="C42" s="33"/>
      <c r="D42" s="16"/>
      <c r="E42" s="34"/>
      <c r="F42" s="35"/>
      <c r="G42" s="35"/>
    </row>
    <row r="43" spans="1:7" s="36" customFormat="1" ht="12.75">
      <c r="A43" s="16" t="s">
        <v>79</v>
      </c>
      <c r="B43" s="33"/>
      <c r="C43" s="33"/>
      <c r="D43" s="16"/>
      <c r="E43" s="34">
        <v>114</v>
      </c>
      <c r="F43" s="35"/>
      <c r="G43" s="35">
        <v>114</v>
      </c>
    </row>
    <row r="44" spans="1:7" ht="12.75">
      <c r="A44" s="19"/>
      <c r="B44" s="19"/>
      <c r="C44" s="27"/>
      <c r="D44" s="8"/>
      <c r="E44" s="23"/>
      <c r="F44" s="30"/>
      <c r="G44" s="30"/>
    </row>
    <row r="45" spans="1:7" ht="12.75">
      <c r="A45" s="8" t="s">
        <v>36</v>
      </c>
      <c r="B45" s="19"/>
      <c r="C45" s="27"/>
      <c r="D45" s="8"/>
      <c r="E45" s="23">
        <v>18067</v>
      </c>
      <c r="F45" s="30"/>
      <c r="G45" s="30">
        <v>-3772</v>
      </c>
    </row>
    <row r="46" spans="1:7" ht="12.75">
      <c r="A46" s="19"/>
      <c r="B46" s="19"/>
      <c r="C46" s="27"/>
      <c r="D46" s="8"/>
      <c r="E46" s="23"/>
      <c r="F46" s="30"/>
      <c r="G46" s="30"/>
    </row>
    <row r="47" spans="1:7" ht="12.75">
      <c r="A47" s="8" t="s">
        <v>14</v>
      </c>
      <c r="B47" s="19"/>
      <c r="C47" s="27"/>
      <c r="D47" s="8"/>
      <c r="E47" s="23"/>
      <c r="F47" s="30"/>
      <c r="G47" s="30"/>
    </row>
    <row r="48" spans="1:7" ht="9.75" customHeight="1">
      <c r="A48" s="19"/>
      <c r="B48" s="19"/>
      <c r="C48" s="27"/>
      <c r="D48" s="8"/>
      <c r="E48" s="23"/>
      <c r="F48" s="30"/>
      <c r="G48" s="30"/>
    </row>
    <row r="49" spans="1:7" ht="12.75">
      <c r="A49" s="19"/>
      <c r="B49" s="19" t="s">
        <v>9</v>
      </c>
      <c r="C49" s="27"/>
      <c r="D49" s="5"/>
      <c r="E49" s="14">
        <v>650590</v>
      </c>
      <c r="F49" s="37"/>
      <c r="G49" s="38">
        <v>648792</v>
      </c>
    </row>
    <row r="50" spans="1:7" ht="12.75">
      <c r="A50" s="19"/>
      <c r="B50" s="19" t="s">
        <v>76</v>
      </c>
      <c r="C50" s="27"/>
      <c r="D50" s="7"/>
      <c r="E50" s="23">
        <v>92904</v>
      </c>
      <c r="F50" s="30"/>
      <c r="G50" s="39">
        <v>94267</v>
      </c>
    </row>
    <row r="51" spans="1:7" ht="12.75">
      <c r="A51" s="19"/>
      <c r="B51" s="19" t="s">
        <v>77</v>
      </c>
      <c r="C51" s="27"/>
      <c r="D51" s="7"/>
      <c r="E51" s="23">
        <v>236</v>
      </c>
      <c r="F51" s="30"/>
      <c r="G51" s="39">
        <v>291</v>
      </c>
    </row>
    <row r="52" spans="1:7" s="36" customFormat="1" ht="19.5" customHeight="1">
      <c r="A52" s="46"/>
      <c r="B52" s="46"/>
      <c r="C52" s="47"/>
      <c r="D52" s="40"/>
      <c r="E52" s="41">
        <f>SUM(E49:E51)</f>
        <v>743730</v>
      </c>
      <c r="F52" s="42"/>
      <c r="G52" s="43">
        <f>SUM(G49:G51)</f>
        <v>743350</v>
      </c>
    </row>
    <row r="53" spans="1:7" s="9" customFormat="1" ht="19.5" customHeight="1" thickBot="1">
      <c r="A53" s="44"/>
      <c r="B53" s="44"/>
      <c r="C53" s="44"/>
      <c r="D53" s="44"/>
      <c r="E53" s="45">
        <f>E41+E45+E52+E43</f>
        <v>1133976</v>
      </c>
      <c r="F53" s="45"/>
      <c r="G53" s="88">
        <f>G41+G45+G52+G43</f>
        <v>1120241</v>
      </c>
    </row>
    <row r="54" spans="1:7" ht="12.75">
      <c r="A54" s="19"/>
      <c r="B54" s="19"/>
      <c r="C54" s="27"/>
      <c r="D54" s="8"/>
      <c r="E54" s="81">
        <f>E53-E33</f>
        <v>0</v>
      </c>
      <c r="F54" s="19"/>
      <c r="G54" s="82">
        <f>G53-G33</f>
        <v>0</v>
      </c>
    </row>
    <row r="55" spans="1:7" ht="12.75">
      <c r="A55" s="19" t="s">
        <v>44</v>
      </c>
      <c r="B55" s="19"/>
      <c r="C55" s="27"/>
      <c r="D55" s="8"/>
      <c r="E55" s="75">
        <f>(+E41-E16+E43)/E39</f>
        <v>0.7644055701322249</v>
      </c>
      <c r="F55" s="19"/>
      <c r="G55" s="75">
        <f>(+G41-G16+G43)/G39</f>
        <v>0.8116081072632058</v>
      </c>
    </row>
    <row r="57" spans="1:7" ht="12.75">
      <c r="A57" s="90" t="s">
        <v>43</v>
      </c>
      <c r="B57" s="91"/>
      <c r="C57" s="91"/>
      <c r="D57" s="91"/>
      <c r="E57" s="91"/>
      <c r="F57" s="91"/>
      <c r="G57" s="91"/>
    </row>
    <row r="58" spans="1:7" ht="12.75">
      <c r="A58" s="91"/>
      <c r="B58" s="91"/>
      <c r="C58" s="91"/>
      <c r="D58" s="91"/>
      <c r="E58" s="91"/>
      <c r="F58" s="91"/>
      <c r="G58" s="91"/>
    </row>
  </sheetData>
  <mergeCells count="1">
    <mergeCell ref="A57:G58"/>
  </mergeCells>
  <printOptions horizontalCentered="1" verticalCentered="1"/>
  <pageMargins left="0.25" right="0" top="0.5" bottom="0.5" header="0" footer="0"/>
  <pageSetup fitToHeight="1" fitToWidth="1" horizontalDpi="600" verticalDpi="600" orientation="portrait" scale="88" r:id="rId1"/>
  <headerFooter alignWithMargins="0">
    <oddFooter>&amp;C1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38"/>
  <sheetViews>
    <sheetView workbookViewId="0" topLeftCell="A1">
      <selection activeCell="A1" sqref="A1"/>
    </sheetView>
  </sheetViews>
  <sheetFormatPr defaultColWidth="9.140625" defaultRowHeight="12.75"/>
  <cols>
    <col min="1" max="1" width="4.140625" style="18" customWidth="1"/>
    <col min="2" max="2" width="35.7109375" style="18" customWidth="1"/>
    <col min="3" max="3" width="3.140625" style="18" customWidth="1"/>
    <col min="4" max="4" width="12.7109375" style="18" customWidth="1"/>
    <col min="5" max="5" width="2.7109375" style="18" customWidth="1"/>
    <col min="6" max="6" width="12.8515625" style="18" customWidth="1"/>
    <col min="7" max="7" width="2.7109375" style="18" customWidth="1"/>
    <col min="8" max="8" width="12.57421875" style="18" customWidth="1"/>
    <col min="9" max="9" width="2.7109375" style="18" customWidth="1"/>
    <col min="10" max="10" width="13.00390625" style="18" customWidth="1"/>
    <col min="11" max="11" width="2.7109375" style="18" customWidth="1"/>
    <col min="12" max="16384" width="9.140625" style="18" customWidth="1"/>
  </cols>
  <sheetData>
    <row r="2" ht="12.75">
      <c r="B2" s="1" t="s">
        <v>37</v>
      </c>
    </row>
    <row r="3" s="1" customFormat="1" ht="12.75">
      <c r="B3" s="1" t="s">
        <v>39</v>
      </c>
    </row>
    <row r="4" ht="12.75">
      <c r="B4" s="1" t="s">
        <v>64</v>
      </c>
    </row>
    <row r="5" spans="2:5" ht="12.75">
      <c r="B5" s="1"/>
      <c r="D5" s="73"/>
      <c r="E5" s="73"/>
    </row>
    <row r="6" spans="2:11" ht="12.75">
      <c r="B6" s="28"/>
      <c r="C6" s="28"/>
      <c r="D6" s="28"/>
      <c r="E6" s="28"/>
      <c r="F6" s="28"/>
      <c r="G6" s="19"/>
      <c r="H6" s="19"/>
      <c r="I6" s="19"/>
      <c r="J6" s="19"/>
      <c r="K6" s="19"/>
    </row>
    <row r="7" spans="2:11" s="2" customFormat="1" ht="12.75">
      <c r="B7" s="48"/>
      <c r="C7" s="12"/>
      <c r="D7" s="92" t="s">
        <v>21</v>
      </c>
      <c r="E7" s="99"/>
      <c r="F7" s="99"/>
      <c r="G7" s="93"/>
      <c r="H7" s="92" t="s">
        <v>53</v>
      </c>
      <c r="I7" s="99"/>
      <c r="J7" s="99"/>
      <c r="K7" s="93"/>
    </row>
    <row r="8" spans="2:11" s="2" customFormat="1" ht="12.75">
      <c r="B8" s="49"/>
      <c r="C8" s="12"/>
      <c r="D8" s="100" t="s">
        <v>52</v>
      </c>
      <c r="E8" s="101"/>
      <c r="F8" s="101"/>
      <c r="G8" s="102"/>
      <c r="H8" s="100" t="s">
        <v>52</v>
      </c>
      <c r="I8" s="101"/>
      <c r="J8" s="101"/>
      <c r="K8" s="102"/>
    </row>
    <row r="9" spans="2:11" s="2" customFormat="1" ht="12.75">
      <c r="B9" s="49"/>
      <c r="C9" s="12"/>
      <c r="D9" s="92">
        <v>2003</v>
      </c>
      <c r="E9" s="93"/>
      <c r="F9" s="97">
        <v>2002</v>
      </c>
      <c r="G9" s="98"/>
      <c r="H9" s="92">
        <v>2003</v>
      </c>
      <c r="I9" s="93"/>
      <c r="J9" s="97">
        <v>2002</v>
      </c>
      <c r="K9" s="98"/>
    </row>
    <row r="10" spans="2:11" s="2" customFormat="1" ht="12.75">
      <c r="B10" s="49"/>
      <c r="C10" s="12"/>
      <c r="D10" s="94" t="s">
        <v>22</v>
      </c>
      <c r="E10" s="95"/>
      <c r="F10" s="96" t="s">
        <v>22</v>
      </c>
      <c r="G10" s="95"/>
      <c r="H10" s="94" t="s">
        <v>22</v>
      </c>
      <c r="I10" s="95"/>
      <c r="J10" s="96" t="s">
        <v>22</v>
      </c>
      <c r="K10" s="95"/>
    </row>
    <row r="11" spans="2:11" ht="12.75">
      <c r="B11" s="50"/>
      <c r="C11" s="51"/>
      <c r="D11" s="50"/>
      <c r="E11" s="51"/>
      <c r="F11" s="28"/>
      <c r="G11" s="51"/>
      <c r="H11" s="50"/>
      <c r="I11" s="51"/>
      <c r="J11" s="19"/>
      <c r="K11" s="86"/>
    </row>
    <row r="12" spans="2:11" s="9" customFormat="1" ht="19.5" customHeight="1">
      <c r="B12" s="40" t="s">
        <v>15</v>
      </c>
      <c r="C12" s="52"/>
      <c r="D12" s="53">
        <f>H12-162192</f>
        <v>75339</v>
      </c>
      <c r="E12" s="54"/>
      <c r="F12" s="41">
        <f>J12-116808</f>
        <v>88863</v>
      </c>
      <c r="G12" s="54"/>
      <c r="H12" s="53">
        <v>237531</v>
      </c>
      <c r="I12" s="54"/>
      <c r="J12" s="41">
        <v>205671</v>
      </c>
      <c r="K12" s="54"/>
    </row>
    <row r="13" spans="2:11" ht="12.75">
      <c r="B13" s="55"/>
      <c r="C13" s="19"/>
      <c r="D13" s="56"/>
      <c r="E13" s="39"/>
      <c r="F13" s="30"/>
      <c r="G13" s="39"/>
      <c r="H13" s="80"/>
      <c r="I13" s="38"/>
      <c r="J13" s="30"/>
      <c r="K13" s="39"/>
    </row>
    <row r="14" spans="2:11" ht="12.75">
      <c r="B14" s="7" t="s">
        <v>47</v>
      </c>
      <c r="C14" s="19"/>
      <c r="D14" s="76">
        <f>H14-31655</f>
        <v>15373</v>
      </c>
      <c r="E14" s="77"/>
      <c r="F14" s="23">
        <f>F18-F15-F16</f>
        <v>4604</v>
      </c>
      <c r="G14" s="77"/>
      <c r="H14" s="76">
        <f>H18-H15-H16</f>
        <v>47028</v>
      </c>
      <c r="I14" s="77"/>
      <c r="J14" s="23">
        <f>J18-J15-J16</f>
        <v>32702</v>
      </c>
      <c r="K14" s="77"/>
    </row>
    <row r="15" spans="2:11" ht="12.75">
      <c r="B15" s="55" t="s">
        <v>45</v>
      </c>
      <c r="C15" s="19"/>
      <c r="D15" s="56">
        <f>H15-0</f>
        <v>1560</v>
      </c>
      <c r="E15" s="39"/>
      <c r="F15" s="30">
        <v>0</v>
      </c>
      <c r="G15" s="39"/>
      <c r="H15" s="56">
        <v>1560</v>
      </c>
      <c r="I15" s="39"/>
      <c r="J15" s="30">
        <v>0</v>
      </c>
      <c r="K15" s="39"/>
    </row>
    <row r="16" spans="2:11" ht="12.75">
      <c r="B16" s="50" t="s">
        <v>46</v>
      </c>
      <c r="C16" s="51"/>
      <c r="D16" s="60">
        <f>H16+15000</f>
        <v>5000</v>
      </c>
      <c r="E16" s="61"/>
      <c r="F16" s="32">
        <f>J16</f>
        <v>-24649</v>
      </c>
      <c r="G16" s="61"/>
      <c r="H16" s="60">
        <v>-10000</v>
      </c>
      <c r="I16" s="61"/>
      <c r="J16" s="32">
        <v>-24649</v>
      </c>
      <c r="K16" s="61"/>
    </row>
    <row r="17" spans="2:11" ht="12.75">
      <c r="B17" s="55"/>
      <c r="C17" s="19"/>
      <c r="D17" s="56"/>
      <c r="E17" s="39"/>
      <c r="F17" s="30"/>
      <c r="G17" s="39"/>
      <c r="H17" s="56"/>
      <c r="I17" s="39"/>
      <c r="J17" s="30"/>
      <c r="K17" s="39"/>
    </row>
    <row r="18" spans="2:11" s="9" customFormat="1" ht="13.5" customHeight="1">
      <c r="B18" s="57" t="s">
        <v>83</v>
      </c>
      <c r="C18" s="16"/>
      <c r="D18" s="58">
        <f>SUM(D14:D17)</f>
        <v>21933</v>
      </c>
      <c r="E18" s="59"/>
      <c r="F18" s="34">
        <f>F23-F19-F20-F21</f>
        <v>-20045</v>
      </c>
      <c r="G18" s="59"/>
      <c r="H18" s="58">
        <f>H23-H19-H20-H21</f>
        <v>38588</v>
      </c>
      <c r="I18" s="59"/>
      <c r="J18" s="34">
        <f>J23-J19-J20-J21</f>
        <v>8053</v>
      </c>
      <c r="K18" s="59"/>
    </row>
    <row r="19" spans="2:11" ht="12.75">
      <c r="B19" s="55" t="s">
        <v>17</v>
      </c>
      <c r="C19" s="19"/>
      <c r="D19" s="56">
        <f>H19-487</f>
        <v>559</v>
      </c>
      <c r="E19" s="39"/>
      <c r="F19" s="30">
        <f>J19-370</f>
        <v>491</v>
      </c>
      <c r="G19" s="39"/>
      <c r="H19" s="56">
        <v>1046</v>
      </c>
      <c r="I19" s="39"/>
      <c r="J19" s="30">
        <v>861</v>
      </c>
      <c r="K19" s="39"/>
    </row>
    <row r="20" spans="2:11" ht="12.75">
      <c r="B20" s="55" t="s">
        <v>16</v>
      </c>
      <c r="C20" s="19"/>
      <c r="D20" s="56">
        <f>46034-58709</f>
        <v>-12675</v>
      </c>
      <c r="E20" s="39"/>
      <c r="F20" s="30">
        <f>J20+43111</f>
        <v>-14766</v>
      </c>
      <c r="G20" s="39"/>
      <c r="H20" s="56">
        <v>-58709</v>
      </c>
      <c r="I20" s="39"/>
      <c r="J20" s="30">
        <v>-57877</v>
      </c>
      <c r="K20" s="39"/>
    </row>
    <row r="21" spans="2:11" ht="12.75">
      <c r="B21" s="50" t="s">
        <v>18</v>
      </c>
      <c r="C21" s="51"/>
      <c r="D21" s="60">
        <f>H21-12556</f>
        <v>8027</v>
      </c>
      <c r="E21" s="61"/>
      <c r="F21" s="32">
        <f>J21-2805</f>
        <v>2307</v>
      </c>
      <c r="G21" s="61"/>
      <c r="H21" s="60">
        <v>20583</v>
      </c>
      <c r="I21" s="61"/>
      <c r="J21" s="32">
        <v>5112</v>
      </c>
      <c r="K21" s="61"/>
    </row>
    <row r="22" spans="2:11" ht="12.75">
      <c r="B22" s="55"/>
      <c r="C22" s="19"/>
      <c r="D22" s="56"/>
      <c r="E22" s="39"/>
      <c r="F22" s="30"/>
      <c r="G22" s="39"/>
      <c r="H22" s="80"/>
      <c r="I22" s="38"/>
      <c r="J22" s="37"/>
      <c r="K22" s="39"/>
    </row>
    <row r="23" spans="2:11" s="10" customFormat="1" ht="16.5" customHeight="1">
      <c r="B23" s="62" t="s">
        <v>84</v>
      </c>
      <c r="C23" s="63"/>
      <c r="D23" s="64">
        <f>SUM(D18:D22)</f>
        <v>17844</v>
      </c>
      <c r="E23" s="65"/>
      <c r="F23" s="84">
        <f>+J23+11838</f>
        <v>-32013</v>
      </c>
      <c r="G23" s="65"/>
      <c r="H23" s="64">
        <v>1508</v>
      </c>
      <c r="I23" s="65"/>
      <c r="J23" s="84">
        <f>-41809-2042</f>
        <v>-43851</v>
      </c>
      <c r="K23" s="65"/>
    </row>
    <row r="24" spans="2:11" ht="12.75">
      <c r="B24" s="50" t="s">
        <v>19</v>
      </c>
      <c r="C24" s="51"/>
      <c r="D24" s="60">
        <f>H24+8395</f>
        <v>1880</v>
      </c>
      <c r="E24" s="61"/>
      <c r="F24" s="32">
        <f>+J24+4877</f>
        <v>7557</v>
      </c>
      <c r="G24" s="61"/>
      <c r="H24" s="60">
        <v>-6515</v>
      </c>
      <c r="I24" s="61"/>
      <c r="J24" s="32">
        <f>638+2042</f>
        <v>2680</v>
      </c>
      <c r="K24" s="61"/>
    </row>
    <row r="25" spans="2:11" ht="12.75">
      <c r="B25" s="55"/>
      <c r="C25" s="19"/>
      <c r="D25" s="56"/>
      <c r="E25" s="39"/>
      <c r="F25" s="30"/>
      <c r="G25" s="39"/>
      <c r="H25" s="80"/>
      <c r="I25" s="38"/>
      <c r="J25" s="37"/>
      <c r="K25" s="39"/>
    </row>
    <row r="26" spans="2:11" s="10" customFormat="1" ht="15.75" customHeight="1">
      <c r="B26" s="62" t="s">
        <v>85</v>
      </c>
      <c r="C26" s="63"/>
      <c r="D26" s="64">
        <f>SUM(D23:D24)</f>
        <v>19724</v>
      </c>
      <c r="E26" s="65"/>
      <c r="F26" s="84">
        <f>SUM(F23:F24)</f>
        <v>-24456</v>
      </c>
      <c r="G26" s="65"/>
      <c r="H26" s="64">
        <f>SUM(H23:H24)</f>
        <v>-5007</v>
      </c>
      <c r="I26" s="65"/>
      <c r="J26" s="84">
        <f>SUM(J23:J24)</f>
        <v>-41171</v>
      </c>
      <c r="K26" s="65"/>
    </row>
    <row r="27" spans="2:11" ht="12.75">
      <c r="B27" s="50" t="s">
        <v>20</v>
      </c>
      <c r="C27" s="51"/>
      <c r="D27" s="60">
        <f>H27-1222</f>
        <v>-1517</v>
      </c>
      <c r="E27" s="61"/>
      <c r="F27" s="32">
        <f>+J27+1998</f>
        <v>4556</v>
      </c>
      <c r="G27" s="61"/>
      <c r="H27" s="60">
        <v>-295</v>
      </c>
      <c r="I27" s="61"/>
      <c r="J27" s="32">
        <v>2558</v>
      </c>
      <c r="K27" s="61"/>
    </row>
    <row r="28" spans="2:11" s="10" customFormat="1" ht="19.5" customHeight="1">
      <c r="B28" s="66" t="s">
        <v>86</v>
      </c>
      <c r="C28" s="67"/>
      <c r="D28" s="68">
        <f>SUM(D26:D27)</f>
        <v>18207</v>
      </c>
      <c r="E28" s="69"/>
      <c r="F28" s="85">
        <f>SUM(F26:F27)</f>
        <v>-19900</v>
      </c>
      <c r="G28" s="69"/>
      <c r="H28" s="68">
        <f>SUM(H26:H27)</f>
        <v>-5302</v>
      </c>
      <c r="I28" s="69"/>
      <c r="J28" s="85">
        <f>SUM(J26:J27)</f>
        <v>-38613</v>
      </c>
      <c r="K28" s="87"/>
    </row>
    <row r="29" spans="3:11" ht="12.75">
      <c r="C29" s="19"/>
      <c r="D29" s="19"/>
      <c r="E29" s="19"/>
      <c r="F29" s="19"/>
      <c r="G29" s="19"/>
      <c r="H29" s="19"/>
      <c r="I29" s="19"/>
      <c r="J29" s="19"/>
      <c r="K29" s="19"/>
    </row>
    <row r="30" spans="3:11" ht="12.75">
      <c r="C30" s="19"/>
      <c r="D30" s="19"/>
      <c r="E30" s="19"/>
      <c r="F30" s="19"/>
      <c r="G30" s="19"/>
      <c r="H30" s="19"/>
      <c r="I30" s="19"/>
      <c r="J30" s="19"/>
      <c r="K30" s="19"/>
    </row>
    <row r="31" spans="2:11" ht="21.75" customHeight="1">
      <c r="B31" s="28" t="s">
        <v>23</v>
      </c>
      <c r="C31" s="28"/>
      <c r="D31" s="70">
        <f>+D28/463831.2*100</f>
        <v>3.925350429207867</v>
      </c>
      <c r="E31" s="70"/>
      <c r="F31" s="70">
        <f>+F28/463831.2*100</f>
        <v>-4.290353904610125</v>
      </c>
      <c r="G31" s="70"/>
      <c r="H31" s="70">
        <f>+H28/463831.2*100</f>
        <v>-1.1430882614192404</v>
      </c>
      <c r="I31" s="70"/>
      <c r="J31" s="70">
        <f>+J28/463831.2*100</f>
        <v>-8.324795744658832</v>
      </c>
      <c r="K31" s="70"/>
    </row>
    <row r="32" spans="4:9" ht="12.75">
      <c r="D32" s="19"/>
      <c r="E32" s="19"/>
      <c r="F32" s="19"/>
      <c r="G32" s="19"/>
      <c r="H32" s="19"/>
      <c r="I32" s="19"/>
    </row>
    <row r="33" spans="2:11" ht="12.75">
      <c r="B33" s="28" t="s">
        <v>24</v>
      </c>
      <c r="C33" s="28"/>
      <c r="D33" s="71" t="s">
        <v>38</v>
      </c>
      <c r="E33" s="71"/>
      <c r="F33" s="71" t="s">
        <v>38</v>
      </c>
      <c r="G33" s="71"/>
      <c r="H33" s="71" t="s">
        <v>38</v>
      </c>
      <c r="I33" s="71"/>
      <c r="J33" s="71" t="s">
        <v>38</v>
      </c>
      <c r="K33" s="71"/>
    </row>
    <row r="34" ht="63.75" customHeight="1">
      <c r="E34" s="19"/>
    </row>
    <row r="35" spans="2:11" ht="17.25" customHeight="1">
      <c r="B35" s="90" t="s">
        <v>43</v>
      </c>
      <c r="C35" s="90"/>
      <c r="D35" s="90"/>
      <c r="E35" s="90"/>
      <c r="F35" s="90"/>
      <c r="G35" s="90"/>
      <c r="H35" s="90"/>
      <c r="I35" s="90"/>
      <c r="J35" s="90"/>
      <c r="K35" s="90"/>
    </row>
    <row r="36" spans="2:11" ht="12.75">
      <c r="B36" s="90"/>
      <c r="C36" s="90"/>
      <c r="D36" s="90"/>
      <c r="E36" s="90"/>
      <c r="F36" s="90"/>
      <c r="G36" s="90"/>
      <c r="H36" s="90"/>
      <c r="I36" s="90"/>
      <c r="J36" s="90"/>
      <c r="K36" s="90"/>
    </row>
    <row r="37" spans="2:11" ht="12.75">
      <c r="B37" s="72"/>
      <c r="C37" s="72"/>
      <c r="D37" s="72"/>
      <c r="E37" s="72"/>
      <c r="F37" s="72"/>
      <c r="G37" s="72"/>
      <c r="H37" s="72"/>
      <c r="I37" s="72"/>
      <c r="J37" s="72"/>
      <c r="K37" s="72"/>
    </row>
    <row r="38" spans="2:11" ht="12.75">
      <c r="B38" s="72"/>
      <c r="C38" s="72"/>
      <c r="D38" s="72"/>
      <c r="E38" s="72"/>
      <c r="F38" s="72"/>
      <c r="G38" s="72"/>
      <c r="H38" s="72"/>
      <c r="I38" s="72"/>
      <c r="J38" s="72"/>
      <c r="K38" s="72"/>
    </row>
  </sheetData>
  <mergeCells count="13">
    <mergeCell ref="H7:K7"/>
    <mergeCell ref="H8:K8"/>
    <mergeCell ref="D7:G7"/>
    <mergeCell ref="D8:G8"/>
    <mergeCell ref="D9:E9"/>
    <mergeCell ref="D10:E10"/>
    <mergeCell ref="B35:K36"/>
    <mergeCell ref="J10:K10"/>
    <mergeCell ref="J9:K9"/>
    <mergeCell ref="F9:G9"/>
    <mergeCell ref="F10:G10"/>
    <mergeCell ref="H9:I9"/>
    <mergeCell ref="H10:I10"/>
  </mergeCells>
  <printOptions horizontalCentered="1"/>
  <pageMargins left="0.5" right="0.5" top="0.5" bottom="0.5" header="0.5" footer="0.5"/>
  <pageSetup fitToHeight="1" fitToWidth="1" horizontalDpi="600" verticalDpi="600" orientation="portrait" scale="92" r:id="rId1"/>
  <headerFooter alignWithMargins="0">
    <oddFooter>&amp;C2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workbookViewId="0" topLeftCell="A1">
      <selection activeCell="A1" sqref="A1"/>
    </sheetView>
  </sheetViews>
  <sheetFormatPr defaultColWidth="9.140625" defaultRowHeight="12.75"/>
  <cols>
    <col min="1" max="1" width="3.57421875" style="18" customWidth="1"/>
    <col min="2" max="2" width="32.7109375" style="18" customWidth="1"/>
    <col min="3" max="7" width="12.7109375" style="18" customWidth="1"/>
    <col min="8" max="8" width="1.8515625" style="18" customWidth="1"/>
    <col min="9" max="9" width="12.140625" style="1" customWidth="1"/>
    <col min="10" max="16384" width="9.140625" style="18" customWidth="1"/>
  </cols>
  <sheetData>
    <row r="1" ht="12.75">
      <c r="A1" s="1" t="s">
        <v>37</v>
      </c>
    </row>
    <row r="2" ht="12.75">
      <c r="A2" s="1" t="s">
        <v>41</v>
      </c>
    </row>
    <row r="3" ht="12.75">
      <c r="A3" s="1" t="s">
        <v>65</v>
      </c>
    </row>
    <row r="5" spans="1:9" s="1" customFormat="1" ht="12.75">
      <c r="A5" s="8"/>
      <c r="B5" s="8"/>
      <c r="C5" s="104" t="s">
        <v>69</v>
      </c>
      <c r="D5" s="104"/>
      <c r="E5" s="104"/>
      <c r="F5" s="104"/>
      <c r="G5" s="8"/>
      <c r="H5" s="83"/>
      <c r="I5" s="8"/>
    </row>
    <row r="6" spans="1:9" s="1" customFormat="1" ht="12.75">
      <c r="A6" s="8"/>
      <c r="B6" s="8"/>
      <c r="C6" s="104"/>
      <c r="D6" s="104"/>
      <c r="E6" s="104"/>
      <c r="F6" s="104"/>
      <c r="G6" s="12"/>
      <c r="H6" s="83"/>
      <c r="I6" s="8"/>
    </row>
    <row r="7" spans="1:9" s="1" customFormat="1" ht="12.75" customHeight="1">
      <c r="A7" s="8"/>
      <c r="B7" s="8"/>
      <c r="C7" s="105" t="s">
        <v>25</v>
      </c>
      <c r="D7" s="105" t="s">
        <v>26</v>
      </c>
      <c r="E7" s="105" t="s">
        <v>27</v>
      </c>
      <c r="F7" s="105" t="s">
        <v>28</v>
      </c>
      <c r="G7" s="105" t="s">
        <v>68</v>
      </c>
      <c r="H7" s="83"/>
      <c r="I7" s="8"/>
    </row>
    <row r="8" spans="1:9" s="1" customFormat="1" ht="12.75">
      <c r="A8" s="8"/>
      <c r="B8" s="8"/>
      <c r="C8" s="105"/>
      <c r="D8" s="105"/>
      <c r="E8" s="105"/>
      <c r="F8" s="105"/>
      <c r="G8" s="105"/>
      <c r="H8" s="83"/>
      <c r="I8" s="12" t="s">
        <v>29</v>
      </c>
    </row>
    <row r="9" spans="1:9" ht="12.75">
      <c r="A9" s="19"/>
      <c r="B9" s="19"/>
      <c r="C9" s="12" t="s">
        <v>22</v>
      </c>
      <c r="D9" s="12" t="s">
        <v>22</v>
      </c>
      <c r="E9" s="12" t="s">
        <v>22</v>
      </c>
      <c r="F9" s="12" t="s">
        <v>22</v>
      </c>
      <c r="G9" s="12" t="s">
        <v>22</v>
      </c>
      <c r="H9" s="12"/>
      <c r="I9" s="12" t="s">
        <v>22</v>
      </c>
    </row>
    <row r="10" spans="1:9" ht="12.75">
      <c r="A10" s="19"/>
      <c r="B10" s="19"/>
      <c r="C10" s="19"/>
      <c r="D10" s="19"/>
      <c r="E10" s="19"/>
      <c r="F10" s="19"/>
      <c r="G10" s="89"/>
      <c r="H10" s="89"/>
      <c r="I10" s="8"/>
    </row>
    <row r="11" spans="1:9" s="1" customFormat="1" ht="19.5" customHeight="1">
      <c r="A11" s="6" t="s">
        <v>61</v>
      </c>
      <c r="B11" s="6"/>
      <c r="C11" s="14">
        <v>463831</v>
      </c>
      <c r="D11" s="14">
        <v>183</v>
      </c>
      <c r="E11" s="14">
        <v>23504</v>
      </c>
      <c r="F11" s="14">
        <v>218209</v>
      </c>
      <c r="G11" s="14">
        <f>+G36</f>
        <v>-322482</v>
      </c>
      <c r="H11" s="14"/>
      <c r="I11" s="14">
        <f>SUM(C11:G11)</f>
        <v>383245</v>
      </c>
    </row>
    <row r="12" spans="1:9" s="1" customFormat="1" ht="12.75" customHeight="1">
      <c r="A12" s="28" t="s">
        <v>74</v>
      </c>
      <c r="B12" s="4"/>
      <c r="C12" s="32">
        <v>0</v>
      </c>
      <c r="D12" s="32">
        <v>0</v>
      </c>
      <c r="E12" s="32">
        <v>0</v>
      </c>
      <c r="F12" s="32">
        <v>0</v>
      </c>
      <c r="G12" s="32">
        <v>-2696</v>
      </c>
      <c r="H12" s="32"/>
      <c r="I12" s="22">
        <f>SUM(C12:G12)</f>
        <v>-2696</v>
      </c>
    </row>
    <row r="13" spans="1:9" s="1" customFormat="1" ht="6" customHeight="1">
      <c r="A13" s="19"/>
      <c r="B13" s="8"/>
      <c r="C13" s="30"/>
      <c r="D13" s="30"/>
      <c r="E13" s="30"/>
      <c r="F13" s="30"/>
      <c r="G13" s="30"/>
      <c r="H13" s="30"/>
      <c r="I13" s="23"/>
    </row>
    <row r="14" spans="1:9" s="1" customFormat="1" ht="12.75" customHeight="1">
      <c r="A14" s="19" t="s">
        <v>48</v>
      </c>
      <c r="B14" s="8"/>
      <c r="C14" s="30">
        <f>SUM(C11:C13)</f>
        <v>463831</v>
      </c>
      <c r="D14" s="30">
        <f aca="true" t="shared" si="0" ref="D14:I14">SUM(D11:D12)</f>
        <v>183</v>
      </c>
      <c r="E14" s="30">
        <f t="shared" si="0"/>
        <v>23504</v>
      </c>
      <c r="F14" s="30">
        <f t="shared" si="0"/>
        <v>218209</v>
      </c>
      <c r="G14" s="30">
        <f t="shared" si="0"/>
        <v>-325178</v>
      </c>
      <c r="H14" s="30"/>
      <c r="I14" s="23">
        <f t="shared" si="0"/>
        <v>380549</v>
      </c>
    </row>
    <row r="15" spans="1:9" ht="12.75">
      <c r="A15" s="19"/>
      <c r="B15" s="19"/>
      <c r="C15" s="30"/>
      <c r="D15" s="30"/>
      <c r="E15" s="30"/>
      <c r="F15" s="30"/>
      <c r="G15" s="30"/>
      <c r="H15" s="30"/>
      <c r="I15" s="23"/>
    </row>
    <row r="16" spans="1:9" ht="12.75">
      <c r="A16" s="19" t="s">
        <v>70</v>
      </c>
      <c r="B16" s="19"/>
      <c r="C16" s="30"/>
      <c r="D16" s="30"/>
      <c r="E16" s="30"/>
      <c r="F16" s="30"/>
      <c r="G16" s="30"/>
      <c r="H16" s="30"/>
      <c r="I16" s="23"/>
    </row>
    <row r="17" spans="1:9" ht="12.75">
      <c r="A17" s="19"/>
      <c r="B17" s="19" t="s">
        <v>71</v>
      </c>
      <c r="C17" s="30">
        <v>0</v>
      </c>
      <c r="D17" s="30">
        <v>157</v>
      </c>
      <c r="E17" s="30">
        <v>0</v>
      </c>
      <c r="F17" s="30">
        <v>0</v>
      </c>
      <c r="G17" s="30">
        <v>0</v>
      </c>
      <c r="H17" s="30"/>
      <c r="I17" s="23">
        <f>SUM(C17:G17)</f>
        <v>157</v>
      </c>
    </row>
    <row r="18" spans="1:9" ht="7.5" customHeight="1">
      <c r="A18" s="19"/>
      <c r="B18" s="19"/>
      <c r="C18" s="30"/>
      <c r="D18" s="30"/>
      <c r="E18" s="30"/>
      <c r="F18" s="30"/>
      <c r="G18" s="30"/>
      <c r="H18" s="30"/>
      <c r="I18" s="23"/>
    </row>
    <row r="19" spans="1:9" ht="12.75">
      <c r="A19" s="19" t="s">
        <v>72</v>
      </c>
      <c r="B19" s="19"/>
      <c r="C19" s="30">
        <v>0</v>
      </c>
      <c r="D19" s="30">
        <v>0</v>
      </c>
      <c r="E19" s="30">
        <v>0</v>
      </c>
      <c r="F19" s="30">
        <v>0</v>
      </c>
      <c r="G19" s="30">
        <f>+PL!H28</f>
        <v>-5302</v>
      </c>
      <c r="H19" s="30"/>
      <c r="I19" s="23">
        <f>SUM(C19:G19)</f>
        <v>-5302</v>
      </c>
    </row>
    <row r="20" spans="1:9" ht="6.75" customHeight="1">
      <c r="A20" s="19"/>
      <c r="B20" s="19"/>
      <c r="C20" s="30"/>
      <c r="D20" s="30"/>
      <c r="E20" s="30"/>
      <c r="F20" s="30"/>
      <c r="G20" s="30"/>
      <c r="H20" s="30"/>
      <c r="I20" s="23"/>
    </row>
    <row r="21" spans="1:9" ht="12.75">
      <c r="A21" s="19" t="s">
        <v>62</v>
      </c>
      <c r="B21" s="19"/>
      <c r="C21" s="30">
        <v>0</v>
      </c>
      <c r="D21" s="30">
        <v>0</v>
      </c>
      <c r="E21" s="30">
        <v>0</v>
      </c>
      <c r="F21" s="30">
        <v>0</v>
      </c>
      <c r="G21" s="30">
        <v>-3339</v>
      </c>
      <c r="H21" s="30"/>
      <c r="I21" s="23">
        <f>SUM(C21:G21)</f>
        <v>-3339</v>
      </c>
    </row>
    <row r="22" spans="1:9" s="1" customFormat="1" ht="19.5" customHeight="1" thickBot="1">
      <c r="A22" s="3" t="s">
        <v>59</v>
      </c>
      <c r="B22" s="3"/>
      <c r="C22" s="25">
        <f aca="true" t="shared" si="1" ref="C22:I22">SUM(C14:C21)</f>
        <v>463831</v>
      </c>
      <c r="D22" s="25">
        <f t="shared" si="1"/>
        <v>340</v>
      </c>
      <c r="E22" s="25">
        <f t="shared" si="1"/>
        <v>23504</v>
      </c>
      <c r="F22" s="25">
        <f t="shared" si="1"/>
        <v>218209</v>
      </c>
      <c r="G22" s="25">
        <f t="shared" si="1"/>
        <v>-333819</v>
      </c>
      <c r="H22" s="25"/>
      <c r="I22" s="25">
        <f t="shared" si="1"/>
        <v>372065</v>
      </c>
    </row>
    <row r="23" spans="1:9" ht="12.75">
      <c r="A23" s="19"/>
      <c r="B23" s="19"/>
      <c r="C23" s="30"/>
      <c r="D23" s="30"/>
      <c r="E23" s="30"/>
      <c r="F23" s="30"/>
      <c r="G23" s="30"/>
      <c r="H23" s="30"/>
      <c r="I23" s="23"/>
    </row>
    <row r="24" spans="1:9" ht="12.75">
      <c r="A24" s="19"/>
      <c r="B24" s="19"/>
      <c r="C24" s="30"/>
      <c r="D24" s="30"/>
      <c r="E24" s="30"/>
      <c r="F24" s="30"/>
      <c r="G24" s="30"/>
      <c r="H24" s="30"/>
      <c r="I24" s="23"/>
    </row>
    <row r="25" spans="1:9" ht="12.75">
      <c r="A25" s="6" t="s">
        <v>63</v>
      </c>
      <c r="B25" s="6"/>
      <c r="C25" s="14">
        <v>463831</v>
      </c>
      <c r="D25" s="14">
        <v>3970</v>
      </c>
      <c r="E25" s="14">
        <v>23504</v>
      </c>
      <c r="F25" s="14">
        <v>218209</v>
      </c>
      <c r="G25" s="14">
        <v>-275946</v>
      </c>
      <c r="H25" s="14"/>
      <c r="I25" s="14">
        <f>SUM(C25:G25)</f>
        <v>433568</v>
      </c>
    </row>
    <row r="26" spans="1:9" ht="12.75">
      <c r="A26" s="28" t="s">
        <v>74</v>
      </c>
      <c r="B26" s="4"/>
      <c r="C26" s="22"/>
      <c r="D26" s="22"/>
      <c r="E26" s="22"/>
      <c r="F26" s="22"/>
      <c r="G26" s="32">
        <v>-7088</v>
      </c>
      <c r="H26" s="22"/>
      <c r="I26" s="22">
        <f>SUM(C26:G26)</f>
        <v>-7088</v>
      </c>
    </row>
    <row r="27" spans="1:9" ht="6.75" customHeight="1">
      <c r="A27" s="8"/>
      <c r="B27" s="8"/>
      <c r="C27" s="23"/>
      <c r="D27" s="23"/>
      <c r="E27" s="23"/>
      <c r="F27" s="23"/>
      <c r="G27" s="23"/>
      <c r="H27" s="23"/>
      <c r="I27" s="23"/>
    </row>
    <row r="28" spans="1:9" ht="12.75">
      <c r="A28" s="19" t="s">
        <v>75</v>
      </c>
      <c r="B28" s="19"/>
      <c r="C28" s="30">
        <f>SUM(C25:C27)</f>
        <v>463831</v>
      </c>
      <c r="D28" s="30">
        <f aca="true" t="shared" si="2" ref="D28:I28">SUM(D25:D26)</f>
        <v>3970</v>
      </c>
      <c r="E28" s="30">
        <f t="shared" si="2"/>
        <v>23504</v>
      </c>
      <c r="F28" s="30">
        <f t="shared" si="2"/>
        <v>218209</v>
      </c>
      <c r="G28" s="30">
        <f t="shared" si="2"/>
        <v>-283034</v>
      </c>
      <c r="H28" s="30"/>
      <c r="I28" s="23">
        <f t="shared" si="2"/>
        <v>426480</v>
      </c>
    </row>
    <row r="29" spans="1:9" ht="12.75">
      <c r="A29" s="19"/>
      <c r="B29" s="19"/>
      <c r="C29" s="30"/>
      <c r="D29" s="30"/>
      <c r="E29" s="30"/>
      <c r="F29" s="30"/>
      <c r="G29" s="30"/>
      <c r="H29" s="30"/>
      <c r="I29" s="23"/>
    </row>
    <row r="30" spans="1:9" ht="12.75">
      <c r="A30" s="19" t="s">
        <v>70</v>
      </c>
      <c r="B30" s="19"/>
      <c r="C30" s="30"/>
      <c r="D30" s="30"/>
      <c r="E30" s="30"/>
      <c r="F30" s="30"/>
      <c r="G30" s="30"/>
      <c r="H30" s="30"/>
      <c r="I30" s="23"/>
    </row>
    <row r="31" spans="1:9" ht="12.75">
      <c r="A31" s="19"/>
      <c r="B31" s="19" t="s">
        <v>71</v>
      </c>
      <c r="C31" s="30">
        <v>0</v>
      </c>
      <c r="D31" s="30">
        <v>-3787</v>
      </c>
      <c r="E31" s="30">
        <v>0</v>
      </c>
      <c r="F31" s="30">
        <v>0</v>
      </c>
      <c r="G31" s="30">
        <v>0</v>
      </c>
      <c r="H31" s="30"/>
      <c r="I31" s="23">
        <f>SUM(C31:G31)</f>
        <v>-3787</v>
      </c>
    </row>
    <row r="32" spans="1:9" ht="6.75" customHeight="1">
      <c r="A32" s="19"/>
      <c r="B32" s="19"/>
      <c r="C32" s="30"/>
      <c r="D32" s="30"/>
      <c r="E32" s="30"/>
      <c r="F32" s="30"/>
      <c r="G32" s="30"/>
      <c r="H32" s="30"/>
      <c r="I32" s="23"/>
    </row>
    <row r="33" spans="1:9" ht="12.75">
      <c r="A33" s="19" t="s">
        <v>72</v>
      </c>
      <c r="B33" s="19"/>
      <c r="C33" s="30">
        <v>0</v>
      </c>
      <c r="D33" s="30">
        <v>0</v>
      </c>
      <c r="E33" s="30">
        <v>0</v>
      </c>
      <c r="F33" s="30">
        <v>0</v>
      </c>
      <c r="G33" s="30">
        <v>-38613</v>
      </c>
      <c r="H33" s="30"/>
      <c r="I33" s="23">
        <f>SUM(C33:G33)</f>
        <v>-38613</v>
      </c>
    </row>
    <row r="34" spans="1:9" ht="6.75" customHeight="1">
      <c r="A34" s="19"/>
      <c r="B34" s="19"/>
      <c r="C34" s="30"/>
      <c r="D34" s="30"/>
      <c r="E34" s="30"/>
      <c r="F34" s="30"/>
      <c r="G34" s="30"/>
      <c r="H34" s="30"/>
      <c r="I34" s="23"/>
    </row>
    <row r="35" spans="1:9" ht="12.75">
      <c r="A35" s="19" t="s">
        <v>73</v>
      </c>
      <c r="B35" s="19"/>
      <c r="C35" s="30">
        <v>0</v>
      </c>
      <c r="D35" s="30">
        <v>0</v>
      </c>
      <c r="E35" s="30">
        <v>0</v>
      </c>
      <c r="F35" s="30">
        <v>0</v>
      </c>
      <c r="G35" s="30">
        <v>-835</v>
      </c>
      <c r="H35" s="30"/>
      <c r="I35" s="23">
        <v>-835</v>
      </c>
    </row>
    <row r="36" spans="1:9" ht="18.75" customHeight="1" thickBot="1">
      <c r="A36" s="3" t="s">
        <v>54</v>
      </c>
      <c r="B36" s="3"/>
      <c r="C36" s="25">
        <f aca="true" t="shared" si="3" ref="C36:I36">SUM(C28:C35)</f>
        <v>463831</v>
      </c>
      <c r="D36" s="25">
        <f t="shared" si="3"/>
        <v>183</v>
      </c>
      <c r="E36" s="25">
        <f t="shared" si="3"/>
        <v>23504</v>
      </c>
      <c r="F36" s="25">
        <f t="shared" si="3"/>
        <v>218209</v>
      </c>
      <c r="G36" s="25">
        <f t="shared" si="3"/>
        <v>-322482</v>
      </c>
      <c r="H36" s="25"/>
      <c r="I36" s="25">
        <f t="shared" si="3"/>
        <v>383245</v>
      </c>
    </row>
    <row r="37" spans="3:9" ht="12.75">
      <c r="C37" s="24"/>
      <c r="D37" s="24"/>
      <c r="E37" s="24"/>
      <c r="F37" s="24"/>
      <c r="G37" s="24"/>
      <c r="H37" s="24"/>
      <c r="I37" s="13"/>
    </row>
    <row r="38" ht="12.75">
      <c r="D38" s="74"/>
    </row>
    <row r="39" spans="1:9" ht="12.75">
      <c r="A39" s="103" t="s">
        <v>43</v>
      </c>
      <c r="B39" s="103"/>
      <c r="C39" s="103"/>
      <c r="D39" s="103"/>
      <c r="E39" s="103"/>
      <c r="F39" s="103"/>
      <c r="G39" s="103"/>
      <c r="H39" s="103"/>
      <c r="I39" s="103"/>
    </row>
  </sheetData>
  <mergeCells count="7">
    <mergeCell ref="A39:I39"/>
    <mergeCell ref="C5:F6"/>
    <mergeCell ref="C7:C8"/>
    <mergeCell ref="D7:D8"/>
    <mergeCell ref="E7:E8"/>
    <mergeCell ref="F7:F8"/>
    <mergeCell ref="G7:G8"/>
  </mergeCells>
  <printOptions horizontalCentered="1" verticalCentered="1"/>
  <pageMargins left="0.5" right="0" top="0.5" bottom="0.5" header="0.5" footer="0.5"/>
  <pageSetup fitToHeight="1" fitToWidth="1" horizontalDpi="600" verticalDpi="600" orientation="landscape" r:id="rId1"/>
  <headerFooter alignWithMargins="0">
    <oddFooter>&amp;C3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9"/>
  <sheetViews>
    <sheetView workbookViewId="0" topLeftCell="A1">
      <selection activeCell="A1" sqref="A1"/>
    </sheetView>
  </sheetViews>
  <sheetFormatPr defaultColWidth="9.140625" defaultRowHeight="12.75"/>
  <cols>
    <col min="1" max="1" width="53.28125" style="18" customWidth="1"/>
    <col min="2" max="2" width="3.7109375" style="18" customWidth="1"/>
    <col min="3" max="3" width="15.57421875" style="18" customWidth="1"/>
    <col min="4" max="4" width="4.421875" style="18" customWidth="1"/>
    <col min="5" max="5" width="12.8515625" style="18" customWidth="1"/>
    <col min="6" max="16384" width="9.140625" style="18" customWidth="1"/>
  </cols>
  <sheetData>
    <row r="1" ht="12.75">
      <c r="A1" s="1" t="s">
        <v>37</v>
      </c>
    </row>
    <row r="3" ht="12.75">
      <c r="A3" s="1" t="s">
        <v>42</v>
      </c>
    </row>
    <row r="4" ht="12.75">
      <c r="A4" s="18" t="s">
        <v>66</v>
      </c>
    </row>
    <row r="5" ht="12.75">
      <c r="C5" s="73"/>
    </row>
    <row r="8" spans="1:5" ht="12.75">
      <c r="A8" s="20"/>
      <c r="B8" s="108" t="s">
        <v>67</v>
      </c>
      <c r="C8" s="108"/>
      <c r="D8" s="108" t="s">
        <v>58</v>
      </c>
      <c r="E8" s="108"/>
    </row>
    <row r="9" spans="1:5" ht="13.5" thickBot="1">
      <c r="A9" s="21"/>
      <c r="B9" s="11"/>
      <c r="C9" s="11" t="s">
        <v>22</v>
      </c>
      <c r="D9" s="106" t="s">
        <v>22</v>
      </c>
      <c r="E9" s="107"/>
    </row>
    <row r="10" spans="4:5" ht="12.75">
      <c r="D10" s="19"/>
      <c r="E10" s="19"/>
    </row>
    <row r="11" spans="1:5" s="1" customFormat="1" ht="19.5" customHeight="1">
      <c r="A11" s="1" t="s">
        <v>30</v>
      </c>
      <c r="C11" s="13">
        <v>42626</v>
      </c>
      <c r="D11" s="8"/>
      <c r="E11" s="13">
        <v>39585</v>
      </c>
    </row>
    <row r="12" spans="3:5" s="1" customFormat="1" ht="8.25" customHeight="1">
      <c r="C12" s="13"/>
      <c r="D12" s="8"/>
      <c r="E12" s="13"/>
    </row>
    <row r="13" spans="1:5" s="1" customFormat="1" ht="19.5" customHeight="1">
      <c r="A13" s="1" t="s">
        <v>87</v>
      </c>
      <c r="C13" s="13">
        <v>-1112</v>
      </c>
      <c r="D13" s="8"/>
      <c r="E13" s="13">
        <v>12728</v>
      </c>
    </row>
    <row r="14" spans="3:5" s="1" customFormat="1" ht="9" customHeight="1">
      <c r="C14" s="13"/>
      <c r="D14" s="8"/>
      <c r="E14" s="13"/>
    </row>
    <row r="15" spans="1:5" s="1" customFormat="1" ht="19.5" customHeight="1">
      <c r="A15" s="4" t="s">
        <v>88</v>
      </c>
      <c r="B15" s="4"/>
      <c r="C15" s="22">
        <v>-23090</v>
      </c>
      <c r="D15" s="4"/>
      <c r="E15" s="22">
        <v>-39139</v>
      </c>
    </row>
    <row r="16" spans="1:5" s="1" customFormat="1" ht="7.5" customHeight="1">
      <c r="A16" s="8"/>
      <c r="B16" s="8"/>
      <c r="C16" s="23"/>
      <c r="D16" s="8"/>
      <c r="E16" s="23"/>
    </row>
    <row r="17" spans="1:5" ht="19.5" customHeight="1">
      <c r="A17" s="18" t="s">
        <v>89</v>
      </c>
      <c r="C17" s="24">
        <f>SUM(C11:C15)</f>
        <v>18424</v>
      </c>
      <c r="D17" s="19"/>
      <c r="E17" s="24">
        <f>SUM(E11:E15)</f>
        <v>13174</v>
      </c>
    </row>
    <row r="18" spans="3:5" ht="7.5" customHeight="1">
      <c r="C18" s="24"/>
      <c r="D18" s="19"/>
      <c r="E18" s="24"/>
    </row>
    <row r="19" spans="1:5" s="1" customFormat="1" ht="19.5" customHeight="1">
      <c r="A19" s="1" t="s">
        <v>31</v>
      </c>
      <c r="C19" s="13">
        <f>E23</f>
        <v>60841</v>
      </c>
      <c r="D19" s="8"/>
      <c r="E19" s="13">
        <v>47571</v>
      </c>
    </row>
    <row r="20" spans="3:5" s="1" customFormat="1" ht="7.5" customHeight="1">
      <c r="C20" s="13"/>
      <c r="D20" s="8"/>
      <c r="E20" s="13"/>
    </row>
    <row r="21" spans="1:5" ht="12.75">
      <c r="A21" s="18" t="s">
        <v>32</v>
      </c>
      <c r="C21" s="24">
        <v>0</v>
      </c>
      <c r="D21" s="19"/>
      <c r="E21" s="24">
        <v>96</v>
      </c>
    </row>
    <row r="22" spans="3:5" ht="12.75">
      <c r="C22" s="24"/>
      <c r="D22" s="19"/>
      <c r="E22" s="24"/>
    </row>
    <row r="23" spans="1:5" s="1" customFormat="1" ht="19.5" customHeight="1" thickBot="1">
      <c r="A23" s="3" t="s">
        <v>57</v>
      </c>
      <c r="B23" s="3"/>
      <c r="C23" s="25">
        <f>SUM(C17:C21)</f>
        <v>79265</v>
      </c>
      <c r="D23" s="3"/>
      <c r="E23" s="25">
        <f>SUM(E17:E21)</f>
        <v>60841</v>
      </c>
    </row>
    <row r="24" spans="1:5" s="1" customFormat="1" ht="19.5" customHeight="1">
      <c r="A24" s="8"/>
      <c r="B24" s="8"/>
      <c r="C24" s="23"/>
      <c r="D24" s="8"/>
      <c r="E24" s="23"/>
    </row>
    <row r="26" spans="1:5" ht="12.75">
      <c r="A26" s="20"/>
      <c r="B26" s="108" t="s">
        <v>67</v>
      </c>
      <c r="C26" s="108"/>
      <c r="D26" s="108" t="s">
        <v>58</v>
      </c>
      <c r="E26" s="108"/>
    </row>
    <row r="27" spans="1:5" ht="13.5" thickBot="1">
      <c r="A27" s="21"/>
      <c r="B27" s="11"/>
      <c r="C27" s="11" t="s">
        <v>22</v>
      </c>
      <c r="D27" s="106" t="s">
        <v>22</v>
      </c>
      <c r="E27" s="107"/>
    </row>
    <row r="28" spans="1:3" ht="12.75">
      <c r="A28" s="19"/>
      <c r="B28" s="17"/>
      <c r="C28" s="17"/>
    </row>
    <row r="29" spans="1:5" ht="12.75">
      <c r="A29" s="18" t="s">
        <v>49</v>
      </c>
      <c r="C29" s="24">
        <f>37857</f>
        <v>37857</v>
      </c>
      <c r="E29" s="24">
        <v>18928</v>
      </c>
    </row>
    <row r="30" spans="1:5" ht="12.75">
      <c r="A30" s="18" t="s">
        <v>50</v>
      </c>
      <c r="C30" s="24">
        <f>46894-1473</f>
        <v>45421</v>
      </c>
      <c r="E30" s="24">
        <f>44888-1473</f>
        <v>43415</v>
      </c>
    </row>
    <row r="31" spans="1:5" ht="12.75">
      <c r="A31" s="18" t="s">
        <v>51</v>
      </c>
      <c r="C31" s="24">
        <v>-4013</v>
      </c>
      <c r="E31" s="24">
        <v>-1502</v>
      </c>
    </row>
    <row r="32" spans="3:5" ht="12.75">
      <c r="C32" s="24"/>
      <c r="E32" s="24"/>
    </row>
    <row r="33" spans="1:5" ht="13.5" thickBot="1">
      <c r="A33" s="3"/>
      <c r="B33" s="3"/>
      <c r="C33" s="25">
        <f>SUM(C26:C31)</f>
        <v>79265</v>
      </c>
      <c r="D33" s="79"/>
      <c r="E33" s="25">
        <f>SUM(E26:E31)</f>
        <v>60841</v>
      </c>
    </row>
    <row r="34" ht="12.75">
      <c r="C34" s="24"/>
    </row>
    <row r="37" spans="1:5" ht="12.75">
      <c r="A37" s="90" t="s">
        <v>43</v>
      </c>
      <c r="B37" s="90"/>
      <c r="C37" s="90"/>
      <c r="D37" s="90"/>
      <c r="E37" s="90"/>
    </row>
    <row r="38" spans="1:5" ht="12.75">
      <c r="A38" s="90"/>
      <c r="B38" s="90"/>
      <c r="C38" s="90"/>
      <c r="D38" s="90"/>
      <c r="E38" s="90"/>
    </row>
    <row r="39" spans="1:3" ht="12.75">
      <c r="A39" s="73"/>
      <c r="B39" s="73"/>
      <c r="C39" s="73"/>
    </row>
  </sheetData>
  <mergeCells count="7">
    <mergeCell ref="D27:E27"/>
    <mergeCell ref="A37:E38"/>
    <mergeCell ref="B8:C8"/>
    <mergeCell ref="D8:E8"/>
    <mergeCell ref="B26:C26"/>
    <mergeCell ref="D9:E9"/>
    <mergeCell ref="D26:E26"/>
  </mergeCells>
  <printOptions horizontalCentered="1"/>
  <pageMargins left="0.75" right="0.5" top="1" bottom="0.75" header="0.5" footer="0.5"/>
  <pageSetup fitToHeight="1" fitToWidth="1" horizontalDpi="600" verticalDpi="600" orientation="portrait" r:id="rId1"/>
  <headerFooter alignWithMargins="0">
    <oddFooter>&amp;C4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Landmarks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Rahayu Sharif</dc:creator>
  <cp:keywords/>
  <dc:description/>
  <cp:lastModifiedBy>Rahayu Mohd Sharif</cp:lastModifiedBy>
  <cp:lastPrinted>2004-02-26T10:35:32Z</cp:lastPrinted>
  <dcterms:created xsi:type="dcterms:W3CDTF">2002-09-30T05:45:57Z</dcterms:created>
  <dcterms:modified xsi:type="dcterms:W3CDTF">2004-02-26T10:42:49Z</dcterms:modified>
  <cp:category/>
  <cp:version/>
  <cp:contentType/>
  <cp:contentStatus/>
</cp:coreProperties>
</file>